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bastian Sanchez\Desktop\epuxua\MEJORAMIENTO DE VIVIENDA\ESTRUCTURACION\INTERVENTORIA\"/>
    </mc:Choice>
  </mc:AlternateContent>
  <xr:revisionPtr revIDLastSave="0" documentId="13_ncr:1_{C2748ECA-2233-41B9-A59B-BCC7B2A06207}" xr6:coauthVersionLast="47" xr6:coauthVersionMax="47" xr10:uidLastSave="{00000000-0000-0000-0000-000000000000}"/>
  <bookViews>
    <workbookView xWindow="-120" yWindow="-120" windowWidth="20730" windowHeight="11040" xr2:uid="{37DFB401-1600-48C5-8921-36FB527A561B}"/>
  </bookViews>
  <sheets>
    <sheet name="Comparativo" sheetId="2" r:id="rId1"/>
    <sheet name="Hoja1" sheetId="1" r:id="rId2"/>
  </sheets>
  <externalReferences>
    <externalReference r:id="rId3"/>
  </externalReferences>
  <definedNames>
    <definedName name="\X">[0]!ERR</definedName>
    <definedName name="\Z">[0]!ERR</definedName>
    <definedName name="__FS01">[0]!ERR</definedName>
    <definedName name="_FS01">[0]!ERR</definedName>
    <definedName name="a">[0]!ERR</definedName>
    <definedName name="AAA">[0]!ERR</definedName>
    <definedName name="ACADE">[0]!ERR</definedName>
    <definedName name="BASE">#REF!</definedName>
    <definedName name="COSTODIRECTO">#REF!</definedName>
    <definedName name="CUAL">[0]!ERR</definedName>
    <definedName name="dd">[0]!ERR</definedName>
    <definedName name="DFGFHG">[0]!ERR</definedName>
    <definedName name="ES">[0]!ERR</definedName>
    <definedName name="ff">[0]!ERR</definedName>
    <definedName name="FINANCIACION">[0]!ERR</definedName>
    <definedName name="GGG">[0]!ERR</definedName>
    <definedName name="inf">#REF!</definedName>
    <definedName name="JOHNNY">[0]!ERR</definedName>
    <definedName name="LOGO">[0]!ERR</definedName>
    <definedName name="NO">[0]!ERR</definedName>
    <definedName name="programainv">[0]!ERR</definedName>
    <definedName name="Q">[0]!ERR</definedName>
    <definedName name="REICIO">[0]!ERR</definedName>
    <definedName name="reinicio">[0]!ERR</definedName>
    <definedName name="rr">[0]!ERR</definedName>
    <definedName name="S">[0]!ERR</definedName>
    <definedName name="SERO">[0]!ERR</definedName>
    <definedName name="SHARED_FORMULA_0">#N/A</definedName>
    <definedName name="SHARED_FORMULA_1">#N/A</definedName>
    <definedName name="SHARED_FORMULA_2">#N/A</definedName>
    <definedName name="SHARED_FORMULA_3">#N/A</definedName>
    <definedName name="SHARED_FORMULA_4">#N/A</definedName>
    <definedName name="SHARED_FORMULA_5">#N/A</definedName>
    <definedName name="SHARED_FORMULA_6">#N/A</definedName>
    <definedName name="SI">[0]!ERR</definedName>
    <definedName name="SISISIS">[0]!ERR</definedName>
    <definedName name="TARIFAS">[1]TARIFAS!$A$1:$F$52</definedName>
    <definedName name="W">[0]!ERR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0" i="2" l="1"/>
  <c r="T29" i="2"/>
  <c r="T28" i="2"/>
  <c r="T27" i="2"/>
  <c r="T31" i="2" s="1"/>
  <c r="T22" i="2"/>
  <c r="T18" i="2"/>
  <c r="T19" i="2" s="1"/>
  <c r="T20" i="2" s="1"/>
  <c r="T15" i="2"/>
  <c r="T14" i="2"/>
  <c r="T13" i="2"/>
  <c r="T12" i="2"/>
  <c r="T11" i="2"/>
  <c r="T10" i="2"/>
  <c r="N32" i="2"/>
  <c r="N33" i="2" s="1"/>
  <c r="N34" i="2" s="1"/>
  <c r="N35" i="2" s="1"/>
  <c r="N37" i="2" s="1"/>
  <c r="N31" i="2"/>
  <c r="N30" i="2"/>
  <c r="N29" i="2"/>
  <c r="N28" i="2"/>
  <c r="N27" i="2"/>
  <c r="N18" i="2"/>
  <c r="N19" i="2" s="1"/>
  <c r="N20" i="2" s="1"/>
  <c r="N15" i="2"/>
  <c r="N14" i="2"/>
  <c r="N13" i="2"/>
  <c r="N12" i="2"/>
  <c r="N11" i="2"/>
  <c r="N10" i="2"/>
  <c r="H29" i="2"/>
  <c r="H30" i="2"/>
  <c r="H28" i="2"/>
  <c r="H27" i="2"/>
  <c r="H32" i="2" s="1"/>
  <c r="H18" i="2"/>
  <c r="H19" i="2" s="1"/>
  <c r="H13" i="2"/>
  <c r="H15" i="2"/>
  <c r="H11" i="2"/>
  <c r="H12" i="2"/>
  <c r="H14" i="2"/>
  <c r="H10" i="2"/>
  <c r="T32" i="2" l="1"/>
  <c r="T33" i="2" s="1"/>
  <c r="T34" i="2" s="1"/>
  <c r="T35" i="2" s="1"/>
  <c r="T37" i="2" s="1"/>
  <c r="T16" i="2"/>
  <c r="N16" i="2"/>
  <c r="H31" i="2"/>
  <c r="H16" i="2"/>
  <c r="H20" i="2" s="1"/>
  <c r="H22" i="2" s="1"/>
  <c r="H33" i="2" s="1"/>
  <c r="H34" i="2" s="1"/>
  <c r="H35" i="2" s="1"/>
  <c r="H37" i="2" s="1"/>
</calcChain>
</file>

<file path=xl/sharedStrings.xml><?xml version="1.0" encoding="utf-8"?>
<sst xmlns="http://schemas.openxmlformats.org/spreadsheetml/2006/main" count="105" uniqueCount="48">
  <si>
    <t>2.1</t>
  </si>
  <si>
    <t>1.1</t>
  </si>
  <si>
    <t>VALOR TOTAL</t>
  </si>
  <si>
    <t>CANTIDAD</t>
  </si>
  <si>
    <t>DESCRIPCION</t>
  </si>
  <si>
    <t>No</t>
  </si>
  <si>
    <t>“INTERVENTORÍA INTEGRAL DEL CONTRATO DE CUYO OBJETO ES PLANEACION, DIAGNOSTICO Y EJECUCIÓN DEL PROYECTO DE MEJORAMIENTOS DE VIVIENDA URBANA EN LOS SECTORES DEL MUNICIPIO DE SOACHA-CUNDINAMARCA, EN EL MARCO DEL CONTRATO INTERADMINISTRATIVO 1714-2025, SUSCRITO ENTRE LA SECRETARIA DE PLANEACION ORDENAMIENTO TERRITORIAL DEL MUNICIPIO DE SOACHA Y EPUXUA AVANZA E.I.C.E”</t>
  </si>
  <si>
    <t>OBRA PARA MEJORAMIENTOS DE VIVIENDAS</t>
  </si>
  <si>
    <t>PERSONAL</t>
  </si>
  <si>
    <t xml:space="preserve">UNIDAD </t>
  </si>
  <si>
    <t>DEDICACION MESUAL (%)</t>
  </si>
  <si>
    <t>PERSONAL PROFESIONAL</t>
  </si>
  <si>
    <t xml:space="preserve"> (INGENIERO CIVIL) DIRECTOR DE PROYECTOS</t>
  </si>
  <si>
    <t>(INGENIERO CIVIL O ARQUITECTO) RESIDENTE DE OBRA)</t>
  </si>
  <si>
    <t xml:space="preserve"> (TRABAJADOR SOCIAL) PROFESIONAL SOCIAL</t>
  </si>
  <si>
    <t xml:space="preserve"> INGENIERO AMBIENTAL</t>
  </si>
  <si>
    <t xml:space="preserve"> (INGENIERO CIVIL O INGENIERO INDUSTRIAL O PROFESIONAL 
EN SEGURIDAD Y SALUD EN EL TRABAJO SST) ESPECIALISTA 
EN SEGURIDAD Y SALUD EN EL TRABAJO</t>
  </si>
  <si>
    <t>INGENIERO ELÉCTRICO</t>
  </si>
  <si>
    <t>H/MES</t>
  </si>
  <si>
    <t>DURACION TOTAL (MESES)</t>
  </si>
  <si>
    <t>SUELDO BASICO MENSUAL (TARIFA)</t>
  </si>
  <si>
    <t>INCOMAP</t>
  </si>
  <si>
    <t>SUBTOTAL PERSONAL PROFESIONAL</t>
  </si>
  <si>
    <t>1.2</t>
  </si>
  <si>
    <t>PERSONAL TECNICO</t>
  </si>
  <si>
    <t>TECNÓLOGO EN CONSTRUCCIONES CIVILES (INSPECTOR DE OBRA)</t>
  </si>
  <si>
    <t>SUBTOTAL PERSONAL TECNICO</t>
  </si>
  <si>
    <t>SUBTOTAL PERSONAL</t>
  </si>
  <si>
    <t>FM</t>
  </si>
  <si>
    <t>TOTAL PERSONAL</t>
  </si>
  <si>
    <t>COSTOS DIRECTOS</t>
  </si>
  <si>
    <t>OTROS COSTOS</t>
  </si>
  <si>
    <t xml:space="preserve"> Alquiler de vehículo mayor igual a 1800 cc de cilindraje, incluyendo costos de operación y mantenimiento del Vehículo tipo Pick up 4*4 
(incluye conductor)</t>
  </si>
  <si>
    <t>TIEMPO (MES)</t>
  </si>
  <si>
    <t>TARIFA</t>
  </si>
  <si>
    <t>MES</t>
  </si>
  <si>
    <t>Alquiler Mobiliario oficina + computadores con impresora y tinta</t>
  </si>
  <si>
    <t>GLB</t>
  </si>
  <si>
    <t>Alquiler de oficina (incluye servicios) + equipos de comunicación
(INCLUYE REFUERZO)</t>
  </si>
  <si>
    <t>Edición de informes, papelería, reproducción de documentos, planos, fotografías (incluye impresión y Ploteo de planos)</t>
  </si>
  <si>
    <t>SUBTOTAL OTROS COSTOS</t>
  </si>
  <si>
    <t>TOTAL COSTOS DIRECTOS</t>
  </si>
  <si>
    <t>VALOR INTERVENTORIA (SIN IMPUESTOS)</t>
  </si>
  <si>
    <t>IVA (19%)</t>
  </si>
  <si>
    <t>VALOR INTERVENTORIA</t>
  </si>
  <si>
    <t>ajuste al peso</t>
  </si>
  <si>
    <t>URBAN</t>
  </si>
  <si>
    <t>CONSER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</si>
</sst>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164" formatCode="_(&quot;$&quot;\ * #,##0.00_);_(&quot;$&quot;\ * \(#,##0.00\);_(&quot;$&quot;\ * &quot;-&quot;??_);_(@_)"/>
    <numFmt numFmtId="165" formatCode="_(* #,##0.00_);_(* \(#,##0.0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ptos Narrow"/>
      <family val="2"/>
      <scheme val="minor"/>
    </font>
    <font>
      <b/>
      <sz val="9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3" fillId="2" borderId="2" xfId="2" applyFont="1" applyFill="1" applyBorder="1" applyAlignment="1">
      <alignment horizontal="center"/>
    </xf>
    <xf numFmtId="0" fontId="5" fillId="3" borderId="1" xfId="2" applyFont="1" applyFill="1" applyBorder="1" applyAlignment="1">
      <alignment horizontal="center" vertical="center" wrapText="1"/>
    </xf>
    <xf numFmtId="0" fontId="5" fillId="4" borderId="1" xfId="2" applyFont="1" applyFill="1" applyBorder="1" applyAlignment="1">
      <alignment horizontal="center" vertical="center" wrapText="1"/>
    </xf>
    <xf numFmtId="44" fontId="2" fillId="4" borderId="1" xfId="1" applyFont="1" applyFill="1" applyBorder="1"/>
    <xf numFmtId="0" fontId="5" fillId="5" borderId="1" xfId="2" applyFont="1" applyFill="1" applyBorder="1" applyAlignment="1">
      <alignment horizontal="center" vertical="center" wrapText="1"/>
    </xf>
    <xf numFmtId="44" fontId="2" fillId="5" borderId="1" xfId="1" applyFont="1" applyFill="1" applyBorder="1"/>
    <xf numFmtId="0" fontId="5" fillId="6" borderId="2" xfId="2" applyFont="1" applyFill="1" applyBorder="1" applyAlignment="1">
      <alignment horizontal="center" vertical="center" wrapText="1"/>
    </xf>
    <xf numFmtId="0" fontId="5" fillId="6" borderId="1" xfId="2" applyFont="1" applyFill="1" applyBorder="1" applyAlignment="1">
      <alignment horizontal="center" vertical="center" wrapText="1"/>
    </xf>
    <xf numFmtId="0" fontId="5" fillId="6" borderId="9" xfId="2" applyFont="1" applyFill="1" applyBorder="1" applyAlignment="1">
      <alignment horizontal="center" vertical="center" wrapText="1"/>
    </xf>
    <xf numFmtId="0" fontId="5" fillId="6" borderId="3" xfId="2" applyFont="1" applyFill="1" applyBorder="1" applyAlignment="1">
      <alignment horizontal="center" vertical="center" wrapText="1"/>
    </xf>
    <xf numFmtId="9" fontId="2" fillId="5" borderId="1" xfId="5" applyFont="1" applyFill="1" applyBorder="1" applyAlignment="1">
      <alignment horizontal="center" vertical="center"/>
    </xf>
    <xf numFmtId="0" fontId="2" fillId="5" borderId="1" xfId="5" applyNumberFormat="1" applyFont="1" applyFill="1" applyBorder="1" applyAlignment="1">
      <alignment horizontal="center" vertical="center"/>
    </xf>
    <xf numFmtId="0" fontId="2" fillId="5" borderId="1" xfId="4" applyNumberFormat="1" applyFont="1" applyFill="1" applyBorder="1" applyAlignment="1">
      <alignment horizontal="center" vertical="center"/>
    </xf>
    <xf numFmtId="0" fontId="3" fillId="0" borderId="1" xfId="2" applyFont="1" applyBorder="1" applyAlignment="1">
      <alignment wrapText="1"/>
    </xf>
    <xf numFmtId="0" fontId="2" fillId="0" borderId="1" xfId="2" applyFont="1" applyBorder="1" applyAlignment="1">
      <alignment wrapText="1"/>
    </xf>
    <xf numFmtId="0" fontId="3" fillId="2" borderId="1" xfId="2" applyFont="1" applyFill="1" applyBorder="1" applyAlignment="1">
      <alignment horizontal="center"/>
    </xf>
    <xf numFmtId="0" fontId="3" fillId="7" borderId="2" xfId="2" applyFont="1" applyFill="1" applyBorder="1" applyAlignment="1">
      <alignment horizontal="center"/>
    </xf>
    <xf numFmtId="0" fontId="3" fillId="7" borderId="1" xfId="2" applyFont="1" applyFill="1" applyBorder="1" applyAlignment="1">
      <alignment horizontal="center"/>
    </xf>
    <xf numFmtId="0" fontId="3" fillId="7" borderId="1" xfId="2" applyFont="1" applyFill="1" applyBorder="1" applyAlignment="1">
      <alignment horizontal="center" wrapText="1"/>
    </xf>
    <xf numFmtId="44" fontId="3" fillId="5" borderId="1" xfId="1" applyFont="1" applyFill="1" applyBorder="1"/>
    <xf numFmtId="0" fontId="3" fillId="5" borderId="1" xfId="2" applyFont="1" applyFill="1" applyBorder="1" applyAlignment="1">
      <alignment horizontal="center"/>
    </xf>
    <xf numFmtId="0" fontId="3" fillId="5" borderId="1" xfId="2" applyFont="1" applyFill="1" applyBorder="1" applyAlignment="1">
      <alignment horizontal="center" vertical="center"/>
    </xf>
    <xf numFmtId="9" fontId="2" fillId="4" borderId="1" xfId="5" applyFont="1" applyFill="1" applyBorder="1" applyAlignment="1">
      <alignment horizontal="center" vertical="center"/>
    </xf>
    <xf numFmtId="0" fontId="2" fillId="4" borderId="1" xfId="5" applyNumberFormat="1" applyFont="1" applyFill="1" applyBorder="1" applyAlignment="1">
      <alignment horizontal="center" vertical="center"/>
    </xf>
    <xf numFmtId="44" fontId="3" fillId="4" borderId="1" xfId="1" applyFont="1" applyFill="1" applyBorder="1"/>
    <xf numFmtId="0" fontId="2" fillId="4" borderId="1" xfId="4" applyNumberFormat="1" applyFont="1" applyFill="1" applyBorder="1" applyAlignment="1">
      <alignment horizontal="center" vertical="center"/>
    </xf>
    <xf numFmtId="0" fontId="3" fillId="4" borderId="1" xfId="2" applyFont="1" applyFill="1" applyBorder="1" applyAlignment="1">
      <alignment horizontal="center"/>
    </xf>
    <xf numFmtId="0" fontId="3" fillId="4" borderId="1" xfId="2" applyFont="1" applyFill="1" applyBorder="1" applyAlignment="1">
      <alignment horizontal="center" vertical="center"/>
    </xf>
    <xf numFmtId="0" fontId="5" fillId="6" borderId="0" xfId="2" applyFont="1" applyFill="1" applyBorder="1" applyAlignment="1">
      <alignment horizontal="center" vertical="center" wrapText="1"/>
    </xf>
    <xf numFmtId="9" fontId="2" fillId="3" borderId="1" xfId="5" applyFont="1" applyFill="1" applyBorder="1" applyAlignment="1">
      <alignment horizontal="center" vertical="center"/>
    </xf>
    <xf numFmtId="0" fontId="2" fillId="3" borderId="1" xfId="5" applyNumberFormat="1" applyFont="1" applyFill="1" applyBorder="1" applyAlignment="1">
      <alignment horizontal="center" vertical="center"/>
    </xf>
    <xf numFmtId="0" fontId="2" fillId="3" borderId="1" xfId="4" applyNumberFormat="1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/>
    </xf>
    <xf numFmtId="0" fontId="3" fillId="3" borderId="1" xfId="2" applyFont="1" applyFill="1" applyBorder="1" applyAlignment="1">
      <alignment horizontal="center" vertical="center"/>
    </xf>
    <xf numFmtId="0" fontId="5" fillId="6" borderId="10" xfId="2" applyFont="1" applyFill="1" applyBorder="1" applyAlignment="1">
      <alignment horizontal="center" vertical="center" wrapText="1"/>
    </xf>
    <xf numFmtId="0" fontId="5" fillId="6" borderId="11" xfId="2" applyFont="1" applyFill="1" applyBorder="1" applyAlignment="1">
      <alignment horizontal="center" vertical="center" wrapText="1"/>
    </xf>
    <xf numFmtId="0" fontId="5" fillId="6" borderId="12" xfId="2" applyFont="1" applyFill="1" applyBorder="1" applyAlignment="1">
      <alignment horizontal="center" vertical="center" wrapText="1"/>
    </xf>
    <xf numFmtId="0" fontId="3" fillId="6" borderId="10" xfId="2" applyFont="1" applyFill="1" applyBorder="1" applyAlignment="1">
      <alignment horizontal="center" vertical="center"/>
    </xf>
    <xf numFmtId="0" fontId="3" fillId="6" borderId="11" xfId="2" applyFont="1" applyFill="1" applyBorder="1" applyAlignment="1">
      <alignment horizontal="center" vertical="center"/>
    </xf>
    <xf numFmtId="0" fontId="3" fillId="6" borderId="12" xfId="2" applyFont="1" applyFill="1" applyBorder="1" applyAlignment="1">
      <alignment horizontal="center" vertical="center"/>
    </xf>
    <xf numFmtId="0" fontId="3" fillId="6" borderId="13" xfId="2" applyFont="1" applyFill="1" applyBorder="1" applyAlignment="1">
      <alignment horizontal="center" vertical="center"/>
    </xf>
    <xf numFmtId="0" fontId="3" fillId="6" borderId="7" xfId="2" applyFont="1" applyFill="1" applyBorder="1" applyAlignment="1">
      <alignment horizontal="center" vertical="center"/>
    </xf>
    <xf numFmtId="0" fontId="3" fillId="6" borderId="14" xfId="2" applyFont="1" applyFill="1" applyBorder="1" applyAlignment="1">
      <alignment horizontal="center" vertical="center"/>
    </xf>
    <xf numFmtId="0" fontId="6" fillId="0" borderId="1" xfId="0" applyFont="1" applyBorder="1"/>
    <xf numFmtId="0" fontId="3" fillId="7" borderId="1" xfId="2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3" fillId="5" borderId="16" xfId="2" applyFont="1" applyFill="1" applyBorder="1" applyAlignment="1">
      <alignment horizontal="center"/>
    </xf>
    <xf numFmtId="0" fontId="3" fillId="4" borderId="16" xfId="2" applyFont="1" applyFill="1" applyBorder="1" applyAlignment="1">
      <alignment horizontal="center"/>
    </xf>
    <xf numFmtId="0" fontId="3" fillId="3" borderId="16" xfId="2" applyFont="1" applyFill="1" applyBorder="1" applyAlignment="1">
      <alignment horizontal="center"/>
    </xf>
    <xf numFmtId="0" fontId="3" fillId="3" borderId="17" xfId="2" applyFont="1" applyFill="1" applyBorder="1" applyAlignment="1">
      <alignment horizontal="center"/>
    </xf>
    <xf numFmtId="0" fontId="5" fillId="3" borderId="4" xfId="2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/>
    </xf>
    <xf numFmtId="44" fontId="3" fillId="3" borderId="4" xfId="1" applyFont="1" applyFill="1" applyBorder="1"/>
    <xf numFmtId="0" fontId="3" fillId="7" borderId="4" xfId="2" applyFont="1" applyFill="1" applyBorder="1" applyAlignment="1">
      <alignment horizontal="center"/>
    </xf>
    <xf numFmtId="44" fontId="2" fillId="3" borderId="4" xfId="1" applyFont="1" applyFill="1" applyBorder="1"/>
    <xf numFmtId="0" fontId="6" fillId="7" borderId="6" xfId="0" applyFont="1" applyFill="1" applyBorder="1" applyAlignment="1">
      <alignment horizontal="center"/>
    </xf>
    <xf numFmtId="44" fontId="3" fillId="5" borderId="6" xfId="1" applyFont="1" applyFill="1" applyBorder="1"/>
    <xf numFmtId="44" fontId="3" fillId="4" borderId="6" xfId="1" applyFont="1" applyFill="1" applyBorder="1"/>
    <xf numFmtId="44" fontId="3" fillId="3" borderId="8" xfId="1" applyFont="1" applyFill="1" applyBorder="1"/>
    <xf numFmtId="0" fontId="2" fillId="0" borderId="0" xfId="2" applyFont="1"/>
    <xf numFmtId="0" fontId="2" fillId="6" borderId="15" xfId="2" applyFont="1" applyFill="1" applyBorder="1"/>
    <xf numFmtId="0" fontId="2" fillId="6" borderId="16" xfId="2" applyFont="1" applyFill="1" applyBorder="1"/>
    <xf numFmtId="0" fontId="2" fillId="0" borderId="2" xfId="2" applyFont="1" applyBorder="1" applyAlignment="1">
      <alignment horizontal="center"/>
    </xf>
    <xf numFmtId="0" fontId="2" fillId="0" borderId="1" xfId="2" applyFont="1" applyBorder="1" applyAlignment="1">
      <alignment horizontal="left" wrapText="1"/>
    </xf>
    <xf numFmtId="0" fontId="2" fillId="5" borderId="1" xfId="2" applyFont="1" applyFill="1" applyBorder="1" applyAlignment="1">
      <alignment horizontal="center" vertical="center"/>
    </xf>
    <xf numFmtId="164" fontId="7" fillId="5" borderId="1" xfId="3" applyFont="1" applyFill="1" applyBorder="1" applyAlignment="1">
      <alignment horizontal="center"/>
    </xf>
    <xf numFmtId="0" fontId="2" fillId="4" borderId="1" xfId="2" applyFont="1" applyFill="1" applyBorder="1" applyAlignment="1">
      <alignment horizontal="center" vertical="center"/>
    </xf>
    <xf numFmtId="164" fontId="7" fillId="4" borderId="1" xfId="3" applyFont="1" applyFill="1" applyBorder="1" applyAlignment="1">
      <alignment horizontal="center"/>
    </xf>
    <xf numFmtId="0" fontId="2" fillId="3" borderId="1" xfId="2" applyFont="1" applyFill="1" applyBorder="1" applyAlignment="1">
      <alignment horizontal="center" vertical="center"/>
    </xf>
    <xf numFmtId="164" fontId="7" fillId="3" borderId="1" xfId="3" applyFont="1" applyFill="1" applyBorder="1" applyAlignment="1">
      <alignment horizontal="center"/>
    </xf>
    <xf numFmtId="0" fontId="2" fillId="0" borderId="2" xfId="2" applyFont="1" applyBorder="1" applyAlignment="1">
      <alignment horizontal="center" vertical="center"/>
    </xf>
    <xf numFmtId="0" fontId="2" fillId="0" borderId="1" xfId="2" applyFont="1" applyBorder="1" applyAlignment="1">
      <alignment horizontal="justify" vertical="center" wrapText="1"/>
    </xf>
    <xf numFmtId="164" fontId="7" fillId="5" borderId="1" xfId="3" applyFont="1" applyFill="1" applyBorder="1"/>
    <xf numFmtId="164" fontId="7" fillId="4" borderId="1" xfId="3" applyFont="1" applyFill="1" applyBorder="1"/>
    <xf numFmtId="164" fontId="7" fillId="3" borderId="1" xfId="3" applyFont="1" applyFill="1" applyBorder="1"/>
    <xf numFmtId="0" fontId="2" fillId="0" borderId="1" xfId="2" applyFont="1" applyBorder="1"/>
    <xf numFmtId="0" fontId="2" fillId="5" borderId="1" xfId="2" applyFont="1" applyFill="1" applyBorder="1" applyAlignment="1">
      <alignment horizontal="center"/>
    </xf>
    <xf numFmtId="0" fontId="2" fillId="4" borderId="1" xfId="2" applyFont="1" applyFill="1" applyBorder="1" applyAlignment="1">
      <alignment horizontal="center"/>
    </xf>
    <xf numFmtId="0" fontId="2" fillId="3" borderId="1" xfId="2" applyFont="1" applyFill="1" applyBorder="1" applyAlignment="1">
      <alignment horizontal="center"/>
    </xf>
    <xf numFmtId="0" fontId="7" fillId="0" borderId="1" xfId="0" applyFont="1" applyBorder="1" applyAlignment="1">
      <alignment wrapText="1"/>
    </xf>
    <xf numFmtId="164" fontId="6" fillId="5" borderId="1" xfId="3" applyFont="1" applyFill="1" applyBorder="1"/>
    <xf numFmtId="164" fontId="6" fillId="4" borderId="1" xfId="3" applyFont="1" applyFill="1" applyBorder="1"/>
    <xf numFmtId="164" fontId="6" fillId="3" borderId="1" xfId="3" applyFont="1" applyFill="1" applyBorder="1"/>
    <xf numFmtId="0" fontId="2" fillId="5" borderId="1" xfId="2" applyFont="1" applyFill="1" applyBorder="1" applyAlignment="1">
      <alignment horizontal="center"/>
    </xf>
    <xf numFmtId="0" fontId="2" fillId="4" borderId="1" xfId="2" applyFont="1" applyFill="1" applyBorder="1" applyAlignment="1">
      <alignment horizontal="center"/>
    </xf>
    <xf numFmtId="0" fontId="2" fillId="3" borderId="1" xfId="2" applyFont="1" applyFill="1" applyBorder="1" applyAlignment="1">
      <alignment horizontal="center"/>
    </xf>
    <xf numFmtId="44" fontId="7" fillId="5" borderId="1" xfId="1" applyFont="1" applyFill="1" applyBorder="1"/>
    <xf numFmtId="44" fontId="7" fillId="4" borderId="1" xfId="1" applyFont="1" applyFill="1" applyBorder="1"/>
    <xf numFmtId="44" fontId="7" fillId="3" borderId="1" xfId="1" applyFont="1" applyFill="1" applyBorder="1"/>
    <xf numFmtId="0" fontId="2" fillId="4" borderId="1" xfId="2" applyFont="1" applyFill="1" applyBorder="1"/>
    <xf numFmtId="0" fontId="2" fillId="3" borderId="1" xfId="2" applyFont="1" applyFill="1" applyBorder="1"/>
    <xf numFmtId="0" fontId="2" fillId="0" borderId="5" xfId="2" applyFont="1" applyBorder="1"/>
    <xf numFmtId="44" fontId="7" fillId="5" borderId="6" xfId="1" applyFont="1" applyFill="1" applyBorder="1"/>
    <xf numFmtId="0" fontId="2" fillId="4" borderId="6" xfId="2" applyFont="1" applyFill="1" applyBorder="1"/>
    <xf numFmtId="0" fontId="2" fillId="3" borderId="6" xfId="2" applyFont="1" applyFill="1" applyBorder="1"/>
    <xf numFmtId="0" fontId="2" fillId="0" borderId="0" xfId="2" applyFont="1" applyAlignment="1">
      <alignment horizontal="center"/>
    </xf>
    <xf numFmtId="0" fontId="2" fillId="0" borderId="0" xfId="2" applyFont="1" applyAlignment="1">
      <alignment horizontal="center" vertical="center"/>
    </xf>
  </cellXfs>
  <cellStyles count="6">
    <cellStyle name="Millares 2" xfId="4" xr:uid="{EF41D6C7-15AB-4D21-B9E2-9D5C4C3852C9}"/>
    <cellStyle name="Moneda" xfId="1" builtinId="4"/>
    <cellStyle name="Moneda 2" xfId="3" xr:uid="{C0BE7DA3-BC3D-4612-8EF3-793F07C0ED9E}"/>
    <cellStyle name="Normal" xfId="0" builtinId="0"/>
    <cellStyle name="Normal 2" xfId="2" xr:uid="{81C0BB89-93F3-4C00-99C5-49A292783D06}"/>
    <cellStyle name="Porcentaje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ONOMICOJEFE\Users\Cofinanciacion\FICHAS%20Y%20FORMATOS\UNITARIOS%20GENERAL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IFAS"/>
      <sheetName val="Listado"/>
      <sheetName val="UNITARIOS GENERALES"/>
      <sheetName val="PRECIOS"/>
    </sheetNames>
    <sheetDataSet>
      <sheetData sheetId="0">
        <row r="2">
          <cell r="A2" t="str">
            <v>CODIGO</v>
          </cell>
          <cell r="B2" t="str">
            <v>EQUIPOS</v>
          </cell>
          <cell r="C2" t="str">
            <v>TIPO</v>
          </cell>
          <cell r="D2" t="str">
            <v>TARIFA/HORA</v>
          </cell>
          <cell r="E2" t="str">
            <v>RENDIMIENTO</v>
          </cell>
        </row>
        <row r="3">
          <cell r="A3">
            <v>1</v>
          </cell>
          <cell r="B3" t="str">
            <v>RETROCARGADOR</v>
          </cell>
          <cell r="C3" t="str">
            <v>JD-510</v>
          </cell>
          <cell r="D3">
            <v>35000</v>
          </cell>
        </row>
        <row r="4">
          <cell r="A4">
            <v>2</v>
          </cell>
          <cell r="B4" t="str">
            <v>MOTONIVELADORA</v>
          </cell>
          <cell r="C4" t="str">
            <v xml:space="preserve">CAT </v>
          </cell>
          <cell r="D4">
            <v>45000</v>
          </cell>
        </row>
        <row r="5">
          <cell r="A5">
            <v>3</v>
          </cell>
          <cell r="B5" t="str">
            <v>VIBROCOMPACTADOR</v>
          </cell>
          <cell r="C5" t="str">
            <v xml:space="preserve">CAT </v>
          </cell>
          <cell r="D5">
            <v>45000</v>
          </cell>
        </row>
        <row r="6">
          <cell r="A6">
            <v>4</v>
          </cell>
          <cell r="B6" t="str">
            <v>RETROEXCAVADORA</v>
          </cell>
          <cell r="C6" t="str">
            <v xml:space="preserve">CAT </v>
          </cell>
          <cell r="D6">
            <v>60000</v>
          </cell>
        </row>
        <row r="7">
          <cell r="A7">
            <v>5</v>
          </cell>
          <cell r="B7" t="str">
            <v>BULLDOZER</v>
          </cell>
          <cell r="C7" t="str">
            <v>D6D</v>
          </cell>
          <cell r="D7">
            <v>45000</v>
          </cell>
        </row>
        <row r="8">
          <cell r="A8">
            <v>6</v>
          </cell>
          <cell r="B8" t="str">
            <v>VOLQUETA</v>
          </cell>
          <cell r="C8" t="str">
            <v>5m3</v>
          </cell>
          <cell r="D8">
            <v>22500</v>
          </cell>
        </row>
        <row r="9">
          <cell r="A9">
            <v>7</v>
          </cell>
          <cell r="B9" t="str">
            <v>MOTOBOMBA</v>
          </cell>
          <cell r="D9">
            <v>4000</v>
          </cell>
        </row>
        <row r="10">
          <cell r="A10">
            <v>8</v>
          </cell>
          <cell r="B10" t="str">
            <v>HERRAMIENTA 1O% M.O</v>
          </cell>
        </row>
        <row r="11">
          <cell r="A11">
            <v>9</v>
          </cell>
          <cell r="B11" t="str">
            <v xml:space="preserve">CARROTANQUE </v>
          </cell>
          <cell r="C11" t="str">
            <v>2500 GL</v>
          </cell>
          <cell r="D11">
            <v>22500</v>
          </cell>
        </row>
        <row r="12">
          <cell r="A12">
            <v>10</v>
          </cell>
          <cell r="B12" t="str">
            <v>FINISHER</v>
          </cell>
          <cell r="C12" t="str">
            <v xml:space="preserve">CAT </v>
          </cell>
          <cell r="D12">
            <v>80000</v>
          </cell>
        </row>
        <row r="13">
          <cell r="A13">
            <v>11</v>
          </cell>
          <cell r="B13" t="str">
            <v>TRITURADORA</v>
          </cell>
          <cell r="C13" t="str">
            <v xml:space="preserve">CAT </v>
          </cell>
          <cell r="D13">
            <v>100000</v>
          </cell>
        </row>
        <row r="14">
          <cell r="A14">
            <v>12</v>
          </cell>
          <cell r="B14" t="str">
            <v>CARGADOR</v>
          </cell>
          <cell r="C14" t="str">
            <v xml:space="preserve">CAT </v>
          </cell>
          <cell r="D14">
            <v>45000</v>
          </cell>
        </row>
        <row r="15">
          <cell r="A15">
            <v>13</v>
          </cell>
          <cell r="B15" t="str">
            <v>COMPACTADOR</v>
          </cell>
          <cell r="C15" t="str">
            <v xml:space="preserve">CAT </v>
          </cell>
          <cell r="D15">
            <v>45000</v>
          </cell>
        </row>
        <row r="16">
          <cell r="A16">
            <v>14</v>
          </cell>
          <cell r="B16" t="str">
            <v>IRRIGADOR</v>
          </cell>
          <cell r="C16" t="str">
            <v>600M2/h</v>
          </cell>
          <cell r="D16">
            <v>45000</v>
          </cell>
        </row>
        <row r="17">
          <cell r="A17">
            <v>15</v>
          </cell>
          <cell r="B17" t="str">
            <v>RANA</v>
          </cell>
          <cell r="C17" t="str">
            <v>5 HP</v>
          </cell>
          <cell r="D17">
            <v>5375</v>
          </cell>
        </row>
        <row r="18">
          <cell r="A18">
            <v>16</v>
          </cell>
          <cell r="B18" t="str">
            <v xml:space="preserve">MEZCLADORA </v>
          </cell>
          <cell r="C18" t="str">
            <v>1.5 Bultos</v>
          </cell>
          <cell r="D18">
            <v>6125</v>
          </cell>
        </row>
        <row r="19">
          <cell r="A19">
            <v>17</v>
          </cell>
          <cell r="B19" t="str">
            <v>MAQUINA DEMARCADORA</v>
          </cell>
          <cell r="C19" t="str">
            <v>CHORRO</v>
          </cell>
          <cell r="D19">
            <v>40000</v>
          </cell>
        </row>
        <row r="21">
          <cell r="A21" t="str">
            <v>CODIGO</v>
          </cell>
          <cell r="B21" t="str">
            <v>MATERIALES</v>
          </cell>
          <cell r="C21" t="str">
            <v>UNIDAD</v>
          </cell>
          <cell r="D21" t="str">
            <v>TARIFA</v>
          </cell>
        </row>
        <row r="22">
          <cell r="A22">
            <v>18</v>
          </cell>
          <cell r="B22" t="str">
            <v>LAMINA GALVANIZADA</v>
          </cell>
          <cell r="C22" t="str">
            <v>M2</v>
          </cell>
          <cell r="D22">
            <v>30000</v>
          </cell>
        </row>
        <row r="23">
          <cell r="A23">
            <v>19</v>
          </cell>
          <cell r="B23" t="str">
            <v>SOPORTES</v>
          </cell>
          <cell r="C23" t="str">
            <v>UNI.</v>
          </cell>
          <cell r="D23">
            <v>120000</v>
          </cell>
        </row>
        <row r="24">
          <cell r="A24">
            <v>20</v>
          </cell>
          <cell r="B24" t="str">
            <v>PINTURA</v>
          </cell>
          <cell r="C24" t="str">
            <v>GALON</v>
          </cell>
          <cell r="D24">
            <v>25000</v>
          </cell>
        </row>
        <row r="25">
          <cell r="A25">
            <v>21</v>
          </cell>
          <cell r="B25" t="str">
            <v>ARTE</v>
          </cell>
          <cell r="C25" t="str">
            <v>GLOBAL</v>
          </cell>
          <cell r="D25">
            <v>350000</v>
          </cell>
        </row>
        <row r="26">
          <cell r="A26">
            <v>22</v>
          </cell>
          <cell r="B26" t="str">
            <v>INSTALACION</v>
          </cell>
          <cell r="C26" t="str">
            <v>GLOBAL</v>
          </cell>
          <cell r="D26">
            <v>250000</v>
          </cell>
        </row>
        <row r="27">
          <cell r="A27">
            <v>23</v>
          </cell>
          <cell r="B27" t="str">
            <v>FABRICACION</v>
          </cell>
          <cell r="C27" t="str">
            <v>GLOBAL</v>
          </cell>
          <cell r="D27">
            <v>250000</v>
          </cell>
        </row>
        <row r="28">
          <cell r="A28">
            <v>24</v>
          </cell>
          <cell r="B28" t="str">
            <v>EQUIPO DE TOPOGRAFIA</v>
          </cell>
          <cell r="C28" t="str">
            <v>KEM</v>
          </cell>
          <cell r="D28">
            <v>7500</v>
          </cell>
        </row>
        <row r="29">
          <cell r="A29">
            <v>25</v>
          </cell>
          <cell r="B29" t="str">
            <v xml:space="preserve">ESTACAS </v>
          </cell>
          <cell r="C29" t="str">
            <v>GLOBAL</v>
          </cell>
          <cell r="D29">
            <v>20000</v>
          </cell>
        </row>
        <row r="30">
          <cell r="A30">
            <v>26</v>
          </cell>
          <cell r="B30" t="str">
            <v>CARTERAS</v>
          </cell>
          <cell r="C30" t="str">
            <v>GLOBAL</v>
          </cell>
          <cell r="D30">
            <v>30000</v>
          </cell>
        </row>
        <row r="31">
          <cell r="A31">
            <v>27</v>
          </cell>
          <cell r="B31" t="str">
            <v>PAPELERIA</v>
          </cell>
          <cell r="C31" t="str">
            <v>GLOBAL</v>
          </cell>
          <cell r="D31">
            <v>10000</v>
          </cell>
        </row>
        <row r="32">
          <cell r="A32">
            <v>28</v>
          </cell>
          <cell r="B32" t="str">
            <v>1 TOPOGRAFO</v>
          </cell>
          <cell r="C32">
            <v>35000</v>
          </cell>
          <cell r="D32">
            <v>92</v>
          </cell>
        </row>
        <row r="33">
          <cell r="A33">
            <v>29</v>
          </cell>
          <cell r="B33" t="str">
            <v>CADENERO</v>
          </cell>
          <cell r="C33">
            <v>15000</v>
          </cell>
          <cell r="D33">
            <v>92</v>
          </cell>
        </row>
        <row r="34">
          <cell r="A34">
            <v>30</v>
          </cell>
          <cell r="B34" t="str">
            <v>PORTAMIRA</v>
          </cell>
          <cell r="C34">
            <v>10000</v>
          </cell>
          <cell r="D34">
            <v>92</v>
          </cell>
        </row>
        <row r="35">
          <cell r="A35">
            <v>31</v>
          </cell>
          <cell r="B35" t="str">
            <v>1 AYUDANTE</v>
          </cell>
          <cell r="C35">
            <v>10000</v>
          </cell>
          <cell r="D35">
            <v>92</v>
          </cell>
        </row>
        <row r="36">
          <cell r="A36">
            <v>32</v>
          </cell>
          <cell r="B36" t="str">
            <v>HOYADORA</v>
          </cell>
          <cell r="C36" t="str">
            <v>GLOBAL</v>
          </cell>
          <cell r="D36">
            <v>10000</v>
          </cell>
        </row>
        <row r="37">
          <cell r="A37">
            <v>33</v>
          </cell>
          <cell r="B37" t="str">
            <v>POSTES EN CONCRETO 1.80 M.</v>
          </cell>
          <cell r="C37" t="str">
            <v>UNI.</v>
          </cell>
          <cell r="D37">
            <v>12000</v>
          </cell>
        </row>
        <row r="38">
          <cell r="A38">
            <v>34</v>
          </cell>
          <cell r="B38" t="str">
            <v>ALAMBRE</v>
          </cell>
          <cell r="C38" t="str">
            <v>ML</v>
          </cell>
          <cell r="D38">
            <v>100</v>
          </cell>
        </row>
        <row r="39">
          <cell r="A39">
            <v>35</v>
          </cell>
          <cell r="B39" t="str">
            <v>AMARRE</v>
          </cell>
          <cell r="C39" t="str">
            <v>GLOBAL</v>
          </cell>
          <cell r="D39">
            <v>20</v>
          </cell>
        </row>
        <row r="40">
          <cell r="A40">
            <v>36</v>
          </cell>
          <cell r="B40" t="str">
            <v>4 AYUDANTES</v>
          </cell>
          <cell r="C40">
            <v>40000</v>
          </cell>
          <cell r="D40">
            <v>92</v>
          </cell>
        </row>
        <row r="41">
          <cell r="A41">
            <v>37</v>
          </cell>
          <cell r="B41" t="str">
            <v>DERECHO DE EXPLOTACION</v>
          </cell>
          <cell r="C41" t="str">
            <v>M3</v>
          </cell>
          <cell r="D41">
            <v>3000</v>
          </cell>
        </row>
        <row r="42">
          <cell r="A42">
            <v>38</v>
          </cell>
          <cell r="B42" t="str">
            <v>MATERIAL DE TER</v>
          </cell>
          <cell r="C42">
            <v>1.25</v>
          </cell>
          <cell r="D42">
            <v>515</v>
          </cell>
        </row>
        <row r="43">
          <cell r="A43">
            <v>39</v>
          </cell>
          <cell r="B43" t="str">
            <v>MATERIAL DE ALUVION</v>
          </cell>
          <cell r="C43" t="str">
            <v>M3</v>
          </cell>
          <cell r="D43">
            <v>7000</v>
          </cell>
        </row>
        <row r="44">
          <cell r="A44">
            <v>40</v>
          </cell>
          <cell r="B44" t="str">
            <v>Desp. POR COMPACTACION25%</v>
          </cell>
          <cell r="D44">
            <v>1750</v>
          </cell>
        </row>
        <row r="45">
          <cell r="A45">
            <v>41</v>
          </cell>
          <cell r="B45" t="str">
            <v>CLASIFICACION DE MATERIAL</v>
          </cell>
          <cell r="C45" t="str">
            <v>M3</v>
          </cell>
          <cell r="D45">
            <v>6000</v>
          </cell>
        </row>
        <row r="46">
          <cell r="A46">
            <v>42</v>
          </cell>
          <cell r="B46" t="str">
            <v>DESPERDICIO 10%</v>
          </cell>
          <cell r="D46">
            <v>2700</v>
          </cell>
        </row>
        <row r="47">
          <cell r="A47">
            <v>43</v>
          </cell>
          <cell r="B47" t="str">
            <v>3 AYUDANTES</v>
          </cell>
          <cell r="C47">
            <v>30000</v>
          </cell>
          <cell r="D47">
            <v>92</v>
          </cell>
        </row>
        <row r="48">
          <cell r="A48">
            <v>44</v>
          </cell>
          <cell r="B48" t="str">
            <v>1 JEFE DE PLANTA</v>
          </cell>
          <cell r="C48">
            <v>25000</v>
          </cell>
          <cell r="D48">
            <v>92</v>
          </cell>
        </row>
        <row r="49">
          <cell r="A49">
            <v>45</v>
          </cell>
          <cell r="B49" t="str">
            <v>1 AUXILIAR</v>
          </cell>
          <cell r="C49">
            <v>20000</v>
          </cell>
          <cell r="D49">
            <v>92</v>
          </cell>
        </row>
        <row r="50">
          <cell r="A50">
            <v>46</v>
          </cell>
          <cell r="B50" t="str">
            <v>TRITURADO</v>
          </cell>
          <cell r="C50" t="str">
            <v>M3</v>
          </cell>
          <cell r="D50">
            <v>26998</v>
          </cell>
        </row>
        <row r="51">
          <cell r="A51">
            <v>47</v>
          </cell>
          <cell r="B51" t="str">
            <v>PLANTA DE ASFALTO</v>
          </cell>
          <cell r="C51" t="str">
            <v>CAT</v>
          </cell>
          <cell r="D51">
            <v>180000</v>
          </cell>
        </row>
        <row r="52">
          <cell r="A52">
            <v>48</v>
          </cell>
          <cell r="B52" t="str">
            <v>MATERIAL BASE</v>
          </cell>
          <cell r="C52" t="str">
            <v>M3</v>
          </cell>
          <cell r="D52">
            <v>26998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809F3-6874-44DE-AA76-C970638ECB76}">
  <dimension ref="A1:T37"/>
  <sheetViews>
    <sheetView tabSelected="1" zoomScale="70" zoomScaleNormal="70" workbookViewId="0">
      <selection activeCell="B14" sqref="B14"/>
    </sheetView>
  </sheetViews>
  <sheetFormatPr baseColWidth="10" defaultRowHeight="12.75" x14ac:dyDescent="0.2"/>
  <cols>
    <col min="1" max="1" width="11.42578125" style="60"/>
    <col min="2" max="2" width="34" style="60" customWidth="1"/>
    <col min="3" max="3" width="8.42578125" style="96" bestFit="1" customWidth="1"/>
    <col min="4" max="4" width="8.42578125" style="97" bestFit="1" customWidth="1"/>
    <col min="5" max="5" width="13.7109375" style="97" bestFit="1" customWidth="1"/>
    <col min="6" max="6" width="12.7109375" style="97" customWidth="1"/>
    <col min="7" max="7" width="19" style="60" bestFit="1" customWidth="1"/>
    <col min="8" max="8" width="23.5703125" style="60" customWidth="1"/>
    <col min="9" max="9" width="9.85546875" style="60" customWidth="1"/>
    <col min="10" max="10" width="8.42578125" style="60" customWidth="1"/>
    <col min="11" max="11" width="12.140625" style="60" customWidth="1"/>
    <col min="12" max="12" width="11.42578125" style="60" customWidth="1"/>
    <col min="13" max="13" width="19" style="60" bestFit="1" customWidth="1"/>
    <col min="14" max="14" width="23.5703125" style="60" customWidth="1"/>
    <col min="15" max="18" width="11.42578125" style="60"/>
    <col min="19" max="19" width="19" style="60" bestFit="1" customWidth="1"/>
    <col min="20" max="20" width="23.28515625" style="60" bestFit="1" customWidth="1"/>
    <col min="21" max="16384" width="11.42578125" style="60"/>
  </cols>
  <sheetData>
    <row r="1" spans="1:20" ht="15" customHeight="1" x14ac:dyDescent="0.2">
      <c r="A1" s="38" t="s">
        <v>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40"/>
    </row>
    <row r="2" spans="1:20" ht="13.5" thickBot="1" x14ac:dyDescent="0.25">
      <c r="A2" s="41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3"/>
    </row>
    <row r="3" spans="1:20" ht="12.75" customHeight="1" x14ac:dyDescent="0.2">
      <c r="A3" s="35" t="s">
        <v>6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7"/>
    </row>
    <row r="4" spans="1:20" x14ac:dyDescent="0.2">
      <c r="A4" s="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10"/>
    </row>
    <row r="5" spans="1:20" ht="23.25" customHeight="1" thickBot="1" x14ac:dyDescent="0.25">
      <c r="A5" s="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10"/>
    </row>
    <row r="6" spans="1:20" ht="15" customHeight="1" x14ac:dyDescent="0.2">
      <c r="A6" s="61"/>
      <c r="B6" s="62"/>
      <c r="C6" s="47" t="s">
        <v>21</v>
      </c>
      <c r="D6" s="47"/>
      <c r="E6" s="47"/>
      <c r="F6" s="47"/>
      <c r="G6" s="47"/>
      <c r="H6" s="47"/>
      <c r="I6" s="48" t="s">
        <v>46</v>
      </c>
      <c r="J6" s="48"/>
      <c r="K6" s="48"/>
      <c r="L6" s="48"/>
      <c r="M6" s="48"/>
      <c r="N6" s="48"/>
      <c r="O6" s="49" t="s">
        <v>47</v>
      </c>
      <c r="P6" s="49"/>
      <c r="Q6" s="49"/>
      <c r="R6" s="49"/>
      <c r="S6" s="49"/>
      <c r="T6" s="50"/>
    </row>
    <row r="7" spans="1:20" ht="36.75" customHeight="1" x14ac:dyDescent="0.2">
      <c r="A7" s="7" t="s">
        <v>5</v>
      </c>
      <c r="B7" s="8" t="s">
        <v>8</v>
      </c>
      <c r="C7" s="5" t="s">
        <v>9</v>
      </c>
      <c r="D7" s="5" t="s">
        <v>3</v>
      </c>
      <c r="E7" s="5" t="s">
        <v>10</v>
      </c>
      <c r="F7" s="5" t="s">
        <v>19</v>
      </c>
      <c r="G7" s="5" t="s">
        <v>20</v>
      </c>
      <c r="H7" s="5" t="s">
        <v>2</v>
      </c>
      <c r="I7" s="3" t="s">
        <v>9</v>
      </c>
      <c r="J7" s="3" t="s">
        <v>3</v>
      </c>
      <c r="K7" s="3" t="s">
        <v>10</v>
      </c>
      <c r="L7" s="3" t="s">
        <v>19</v>
      </c>
      <c r="M7" s="3" t="s">
        <v>20</v>
      </c>
      <c r="N7" s="3" t="s">
        <v>2</v>
      </c>
      <c r="O7" s="2" t="s">
        <v>9</v>
      </c>
      <c r="P7" s="2" t="s">
        <v>3</v>
      </c>
      <c r="Q7" s="2" t="s">
        <v>10</v>
      </c>
      <c r="R7" s="2" t="s">
        <v>19</v>
      </c>
      <c r="S7" s="2" t="s">
        <v>20</v>
      </c>
      <c r="T7" s="51" t="s">
        <v>2</v>
      </c>
    </row>
    <row r="8" spans="1:20" x14ac:dyDescent="0.2">
      <c r="A8" s="1">
        <v>1</v>
      </c>
      <c r="B8" s="16" t="s">
        <v>8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52"/>
    </row>
    <row r="9" spans="1:20" x14ac:dyDescent="0.2">
      <c r="A9" s="1" t="s">
        <v>1</v>
      </c>
      <c r="B9" s="16" t="s">
        <v>11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52"/>
    </row>
    <row r="10" spans="1:20" ht="33.75" customHeight="1" x14ac:dyDescent="0.2">
      <c r="A10" s="63"/>
      <c r="B10" s="64" t="s">
        <v>12</v>
      </c>
      <c r="C10" s="65" t="s">
        <v>18</v>
      </c>
      <c r="D10" s="65">
        <v>1</v>
      </c>
      <c r="E10" s="11">
        <v>1</v>
      </c>
      <c r="F10" s="12">
        <v>5</v>
      </c>
      <c r="G10" s="66">
        <v>6800000</v>
      </c>
      <c r="H10" s="20">
        <f>+G10*F10</f>
        <v>34000000</v>
      </c>
      <c r="I10" s="67" t="s">
        <v>18</v>
      </c>
      <c r="J10" s="67">
        <v>1</v>
      </c>
      <c r="K10" s="23">
        <v>1</v>
      </c>
      <c r="L10" s="24">
        <v>5</v>
      </c>
      <c r="M10" s="68">
        <v>7500000</v>
      </c>
      <c r="N10" s="25">
        <f>+M10*L10</f>
        <v>37500000</v>
      </c>
      <c r="O10" s="69" t="s">
        <v>18</v>
      </c>
      <c r="P10" s="69">
        <v>1</v>
      </c>
      <c r="Q10" s="30">
        <v>1</v>
      </c>
      <c r="R10" s="31">
        <v>5</v>
      </c>
      <c r="S10" s="70">
        <v>6500000</v>
      </c>
      <c r="T10" s="53">
        <f>+S10*R10</f>
        <v>32500000</v>
      </c>
    </row>
    <row r="11" spans="1:20" ht="28.5" customHeight="1" x14ac:dyDescent="0.2">
      <c r="A11" s="71"/>
      <c r="B11" s="72" t="s">
        <v>13</v>
      </c>
      <c r="C11" s="65" t="s">
        <v>18</v>
      </c>
      <c r="D11" s="13">
        <v>1</v>
      </c>
      <c r="E11" s="11">
        <v>1</v>
      </c>
      <c r="F11" s="12">
        <v>5</v>
      </c>
      <c r="G11" s="73">
        <v>5500000</v>
      </c>
      <c r="H11" s="20">
        <f t="shared" ref="H11:H14" si="0">+G11*F11</f>
        <v>27500000</v>
      </c>
      <c r="I11" s="67" t="s">
        <v>18</v>
      </c>
      <c r="J11" s="26">
        <v>1</v>
      </c>
      <c r="K11" s="23">
        <v>1</v>
      </c>
      <c r="L11" s="24">
        <v>5</v>
      </c>
      <c r="M11" s="74">
        <v>6500000</v>
      </c>
      <c r="N11" s="25">
        <f t="shared" ref="N11:N12" si="1">+M11*L11</f>
        <v>32500000</v>
      </c>
      <c r="O11" s="69" t="s">
        <v>18</v>
      </c>
      <c r="P11" s="32">
        <v>1</v>
      </c>
      <c r="Q11" s="30">
        <v>1</v>
      </c>
      <c r="R11" s="31">
        <v>5</v>
      </c>
      <c r="S11" s="75">
        <v>6000000</v>
      </c>
      <c r="T11" s="53">
        <f t="shared" ref="T11:T12" si="2">+S11*R11</f>
        <v>30000000</v>
      </c>
    </row>
    <row r="12" spans="1:20" ht="32.25" customHeight="1" x14ac:dyDescent="0.2">
      <c r="A12" s="63"/>
      <c r="B12" s="15" t="s">
        <v>14</v>
      </c>
      <c r="C12" s="65" t="s">
        <v>18</v>
      </c>
      <c r="D12" s="65">
        <v>1</v>
      </c>
      <c r="E12" s="11">
        <v>1</v>
      </c>
      <c r="F12" s="12">
        <v>5</v>
      </c>
      <c r="G12" s="73">
        <v>3400000</v>
      </c>
      <c r="H12" s="20">
        <f t="shared" si="0"/>
        <v>17000000</v>
      </c>
      <c r="I12" s="67" t="s">
        <v>18</v>
      </c>
      <c r="J12" s="67">
        <v>1</v>
      </c>
      <c r="K12" s="23">
        <v>1</v>
      </c>
      <c r="L12" s="24">
        <v>5</v>
      </c>
      <c r="M12" s="74">
        <v>4000000</v>
      </c>
      <c r="N12" s="25">
        <f t="shared" si="1"/>
        <v>20000000</v>
      </c>
      <c r="O12" s="69" t="s">
        <v>18</v>
      </c>
      <c r="P12" s="69">
        <v>1</v>
      </c>
      <c r="Q12" s="30">
        <v>1</v>
      </c>
      <c r="R12" s="31">
        <v>5</v>
      </c>
      <c r="S12" s="75">
        <v>3800000</v>
      </c>
      <c r="T12" s="53">
        <f t="shared" si="2"/>
        <v>19000000</v>
      </c>
    </row>
    <row r="13" spans="1:20" ht="18" customHeight="1" x14ac:dyDescent="0.2">
      <c r="A13" s="63"/>
      <c r="B13" s="76" t="s">
        <v>15</v>
      </c>
      <c r="C13" s="65" t="s">
        <v>18</v>
      </c>
      <c r="D13" s="65">
        <v>1</v>
      </c>
      <c r="E13" s="11">
        <v>0.7</v>
      </c>
      <c r="F13" s="12">
        <v>5</v>
      </c>
      <c r="G13" s="73">
        <v>3000000</v>
      </c>
      <c r="H13" s="20">
        <f>(+G13*F13)*0.7</f>
        <v>10500000</v>
      </c>
      <c r="I13" s="67" t="s">
        <v>18</v>
      </c>
      <c r="J13" s="67">
        <v>1</v>
      </c>
      <c r="K13" s="23">
        <v>0.7</v>
      </c>
      <c r="L13" s="24">
        <v>5</v>
      </c>
      <c r="M13" s="74">
        <v>4200000</v>
      </c>
      <c r="N13" s="25">
        <f>(+M13*L13)*0.7</f>
        <v>14699999.999999998</v>
      </c>
      <c r="O13" s="69" t="s">
        <v>18</v>
      </c>
      <c r="P13" s="69">
        <v>1</v>
      </c>
      <c r="Q13" s="30">
        <v>0.7</v>
      </c>
      <c r="R13" s="31">
        <v>5</v>
      </c>
      <c r="S13" s="75">
        <v>4000000</v>
      </c>
      <c r="T13" s="53">
        <f>(+S13*R13)*0.7</f>
        <v>14000000</v>
      </c>
    </row>
    <row r="14" spans="1:20" ht="76.5" x14ac:dyDescent="0.2">
      <c r="A14" s="63"/>
      <c r="B14" s="15" t="s">
        <v>16</v>
      </c>
      <c r="C14" s="65" t="s">
        <v>18</v>
      </c>
      <c r="D14" s="65">
        <v>1</v>
      </c>
      <c r="E14" s="11">
        <v>1</v>
      </c>
      <c r="F14" s="12">
        <v>5</v>
      </c>
      <c r="G14" s="73">
        <v>2800000</v>
      </c>
      <c r="H14" s="20">
        <f t="shared" si="0"/>
        <v>14000000</v>
      </c>
      <c r="I14" s="67" t="s">
        <v>18</v>
      </c>
      <c r="J14" s="67">
        <v>1</v>
      </c>
      <c r="K14" s="23">
        <v>1</v>
      </c>
      <c r="L14" s="24">
        <v>5</v>
      </c>
      <c r="M14" s="74">
        <v>4500000</v>
      </c>
      <c r="N14" s="25">
        <f t="shared" ref="N14" si="3">+M14*L14</f>
        <v>22500000</v>
      </c>
      <c r="O14" s="69" t="s">
        <v>18</v>
      </c>
      <c r="P14" s="69">
        <v>1</v>
      </c>
      <c r="Q14" s="30">
        <v>1</v>
      </c>
      <c r="R14" s="31">
        <v>5</v>
      </c>
      <c r="S14" s="75">
        <v>2500000</v>
      </c>
      <c r="T14" s="53">
        <f t="shared" ref="T14" si="4">+S14*R14</f>
        <v>12500000</v>
      </c>
    </row>
    <row r="15" spans="1:20" ht="14.25" x14ac:dyDescent="0.2">
      <c r="A15" s="63"/>
      <c r="B15" s="76" t="s">
        <v>17</v>
      </c>
      <c r="C15" s="65" t="s">
        <v>18</v>
      </c>
      <c r="D15" s="65">
        <v>1</v>
      </c>
      <c r="E15" s="11">
        <v>0.5</v>
      </c>
      <c r="F15" s="12">
        <v>5</v>
      </c>
      <c r="G15" s="73">
        <v>3650000</v>
      </c>
      <c r="H15" s="20">
        <f>+G15*F15/2</f>
        <v>9125000</v>
      </c>
      <c r="I15" s="67" t="s">
        <v>18</v>
      </c>
      <c r="J15" s="67">
        <v>1</v>
      </c>
      <c r="K15" s="23">
        <v>0.5</v>
      </c>
      <c r="L15" s="24">
        <v>5</v>
      </c>
      <c r="M15" s="74">
        <v>6500000</v>
      </c>
      <c r="N15" s="25">
        <f>+M15*L15/2</f>
        <v>16250000</v>
      </c>
      <c r="O15" s="69" t="s">
        <v>18</v>
      </c>
      <c r="P15" s="69">
        <v>1</v>
      </c>
      <c r="Q15" s="30">
        <v>0.5</v>
      </c>
      <c r="R15" s="31">
        <v>5</v>
      </c>
      <c r="S15" s="75">
        <v>5500000</v>
      </c>
      <c r="T15" s="53">
        <f>+S15*R15/2</f>
        <v>13750000</v>
      </c>
    </row>
    <row r="16" spans="1:20" ht="15" x14ac:dyDescent="0.25">
      <c r="A16" s="63"/>
      <c r="B16" s="44" t="s">
        <v>22</v>
      </c>
      <c r="C16" s="77"/>
      <c r="D16" s="65"/>
      <c r="E16" s="65"/>
      <c r="F16" s="65"/>
      <c r="G16" s="73"/>
      <c r="H16" s="20">
        <f>SUM(H10:H15)</f>
        <v>112125000</v>
      </c>
      <c r="I16" s="78"/>
      <c r="J16" s="67"/>
      <c r="K16" s="67"/>
      <c r="L16" s="67"/>
      <c r="M16" s="74"/>
      <c r="N16" s="25">
        <f>SUM(N10:N15)</f>
        <v>143450000</v>
      </c>
      <c r="O16" s="79"/>
      <c r="P16" s="69"/>
      <c r="Q16" s="69"/>
      <c r="R16" s="69"/>
      <c r="S16" s="75"/>
      <c r="T16" s="53">
        <f>SUM(T10:T15)</f>
        <v>121750000</v>
      </c>
    </row>
    <row r="17" spans="1:20" x14ac:dyDescent="0.2">
      <c r="A17" s="1" t="s">
        <v>23</v>
      </c>
      <c r="B17" s="16" t="s">
        <v>24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52"/>
    </row>
    <row r="18" spans="1:20" ht="42.75" x14ac:dyDescent="0.2">
      <c r="A18" s="63"/>
      <c r="B18" s="80" t="s">
        <v>25</v>
      </c>
      <c r="C18" s="65" t="s">
        <v>18</v>
      </c>
      <c r="D18" s="65">
        <v>2</v>
      </c>
      <c r="E18" s="11">
        <v>1</v>
      </c>
      <c r="F18" s="65">
        <v>5</v>
      </c>
      <c r="G18" s="73">
        <v>2500000</v>
      </c>
      <c r="H18" s="20">
        <f>+G18*F18*2</f>
        <v>25000000</v>
      </c>
      <c r="I18" s="67" t="s">
        <v>18</v>
      </c>
      <c r="J18" s="67">
        <v>2</v>
      </c>
      <c r="K18" s="23">
        <v>1</v>
      </c>
      <c r="L18" s="67">
        <v>5</v>
      </c>
      <c r="M18" s="74">
        <v>2600000</v>
      </c>
      <c r="N18" s="25">
        <f>+M18*L18*2</f>
        <v>26000000</v>
      </c>
      <c r="O18" s="69" t="s">
        <v>18</v>
      </c>
      <c r="P18" s="69">
        <v>2</v>
      </c>
      <c r="Q18" s="30">
        <v>1</v>
      </c>
      <c r="R18" s="69">
        <v>5</v>
      </c>
      <c r="S18" s="75">
        <v>2200000</v>
      </c>
      <c r="T18" s="53">
        <f>+S18*R18*2</f>
        <v>22000000</v>
      </c>
    </row>
    <row r="19" spans="1:20" ht="15" x14ac:dyDescent="0.25">
      <c r="A19" s="63"/>
      <c r="B19" s="44" t="s">
        <v>26</v>
      </c>
      <c r="C19" s="21"/>
      <c r="D19" s="22"/>
      <c r="E19" s="22"/>
      <c r="F19" s="22"/>
      <c r="G19" s="81"/>
      <c r="H19" s="20">
        <f>SUM(H18)</f>
        <v>25000000</v>
      </c>
      <c r="I19" s="27"/>
      <c r="J19" s="28"/>
      <c r="K19" s="28"/>
      <c r="L19" s="28"/>
      <c r="M19" s="82"/>
      <c r="N19" s="25">
        <f>SUM(N18)</f>
        <v>26000000</v>
      </c>
      <c r="O19" s="33"/>
      <c r="P19" s="34"/>
      <c r="Q19" s="34"/>
      <c r="R19" s="34"/>
      <c r="S19" s="83"/>
      <c r="T19" s="53">
        <f>SUM(T18)</f>
        <v>22000000</v>
      </c>
    </row>
    <row r="20" spans="1:20" ht="15" x14ac:dyDescent="0.25">
      <c r="A20" s="63"/>
      <c r="B20" s="14" t="s">
        <v>27</v>
      </c>
      <c r="C20" s="21"/>
      <c r="D20" s="22"/>
      <c r="E20" s="22"/>
      <c r="F20" s="22"/>
      <c r="G20" s="81"/>
      <c r="H20" s="20">
        <f>+H19+H16</f>
        <v>137125000</v>
      </c>
      <c r="I20" s="27"/>
      <c r="J20" s="28"/>
      <c r="K20" s="28"/>
      <c r="L20" s="28"/>
      <c r="M20" s="82"/>
      <c r="N20" s="25">
        <f>+N19+N16</f>
        <v>169450000</v>
      </c>
      <c r="O20" s="33"/>
      <c r="P20" s="34"/>
      <c r="Q20" s="34"/>
      <c r="R20" s="34"/>
      <c r="S20" s="83"/>
      <c r="T20" s="53">
        <f>+T19+T16</f>
        <v>143750000</v>
      </c>
    </row>
    <row r="21" spans="1:20" ht="15" x14ac:dyDescent="0.25">
      <c r="A21" s="63"/>
      <c r="B21" s="14" t="s">
        <v>28</v>
      </c>
      <c r="C21" s="21"/>
      <c r="D21" s="22"/>
      <c r="E21" s="22">
        <v>2.6</v>
      </c>
      <c r="F21" s="22"/>
      <c r="G21" s="81"/>
      <c r="H21" s="20"/>
      <c r="I21" s="27"/>
      <c r="J21" s="28"/>
      <c r="K21" s="28">
        <v>2.93</v>
      </c>
      <c r="L21" s="28"/>
      <c r="M21" s="82"/>
      <c r="N21" s="25"/>
      <c r="O21" s="33"/>
      <c r="P21" s="34"/>
      <c r="Q21" s="34">
        <v>2.7</v>
      </c>
      <c r="R21" s="34"/>
      <c r="S21" s="83"/>
      <c r="T21" s="53"/>
    </row>
    <row r="22" spans="1:20" ht="15" x14ac:dyDescent="0.25">
      <c r="A22" s="63"/>
      <c r="B22" s="14" t="s">
        <v>29</v>
      </c>
      <c r="C22" s="21"/>
      <c r="D22" s="22"/>
      <c r="E22" s="22"/>
      <c r="F22" s="22"/>
      <c r="G22" s="81"/>
      <c r="H22" s="20">
        <f>+H20*E21</f>
        <v>356525000</v>
      </c>
      <c r="I22" s="27"/>
      <c r="J22" s="28"/>
      <c r="K22" s="28"/>
      <c r="L22" s="28"/>
      <c r="M22" s="82"/>
      <c r="N22" s="25">
        <v>497305821.29000002</v>
      </c>
      <c r="O22" s="33"/>
      <c r="P22" s="34"/>
      <c r="Q22" s="34"/>
      <c r="R22" s="34"/>
      <c r="S22" s="83"/>
      <c r="T22" s="53">
        <f>+T20*Q21</f>
        <v>388125000</v>
      </c>
    </row>
    <row r="23" spans="1:20" ht="14.25" x14ac:dyDescent="0.2">
      <c r="A23" s="63"/>
      <c r="B23" s="15"/>
      <c r="C23" s="77"/>
      <c r="D23" s="65"/>
      <c r="E23" s="65"/>
      <c r="F23" s="65"/>
      <c r="G23" s="73"/>
      <c r="H23" s="20"/>
      <c r="I23" s="78"/>
      <c r="J23" s="67"/>
      <c r="K23" s="67"/>
      <c r="L23" s="67"/>
      <c r="M23" s="74"/>
      <c r="N23" s="25"/>
      <c r="O23" s="79"/>
      <c r="P23" s="69"/>
      <c r="Q23" s="69"/>
      <c r="R23" s="69"/>
      <c r="S23" s="75"/>
      <c r="T23" s="53"/>
    </row>
    <row r="24" spans="1:20" x14ac:dyDescent="0.2">
      <c r="A24" s="1">
        <v>2</v>
      </c>
      <c r="B24" s="16" t="s">
        <v>30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52"/>
    </row>
    <row r="25" spans="1:20" x14ac:dyDescent="0.2">
      <c r="A25" s="1" t="s">
        <v>0</v>
      </c>
      <c r="B25" s="16" t="s">
        <v>31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52"/>
    </row>
    <row r="26" spans="1:20" ht="25.5" x14ac:dyDescent="0.2">
      <c r="A26" s="17"/>
      <c r="B26" s="18" t="s">
        <v>4</v>
      </c>
      <c r="C26" s="45" t="s">
        <v>9</v>
      </c>
      <c r="D26" s="45"/>
      <c r="E26" s="18" t="s">
        <v>3</v>
      </c>
      <c r="F26" s="19" t="s">
        <v>33</v>
      </c>
      <c r="G26" s="18" t="s">
        <v>34</v>
      </c>
      <c r="H26" s="18" t="s">
        <v>2</v>
      </c>
      <c r="I26" s="45" t="s">
        <v>9</v>
      </c>
      <c r="J26" s="45"/>
      <c r="K26" s="18" t="s">
        <v>3</v>
      </c>
      <c r="L26" s="19" t="s">
        <v>33</v>
      </c>
      <c r="M26" s="18" t="s">
        <v>34</v>
      </c>
      <c r="N26" s="18" t="s">
        <v>2</v>
      </c>
      <c r="O26" s="45" t="s">
        <v>9</v>
      </c>
      <c r="P26" s="45"/>
      <c r="Q26" s="18" t="s">
        <v>3</v>
      </c>
      <c r="R26" s="19" t="s">
        <v>33</v>
      </c>
      <c r="S26" s="18" t="s">
        <v>34</v>
      </c>
      <c r="T26" s="54" t="s">
        <v>2</v>
      </c>
    </row>
    <row r="27" spans="1:20" ht="66.75" customHeight="1" x14ac:dyDescent="0.2">
      <c r="A27" s="63"/>
      <c r="B27" s="15" t="s">
        <v>32</v>
      </c>
      <c r="C27" s="84" t="s">
        <v>35</v>
      </c>
      <c r="D27" s="84"/>
      <c r="E27" s="65">
        <v>1</v>
      </c>
      <c r="F27" s="65">
        <v>5</v>
      </c>
      <c r="G27" s="73">
        <v>6500000</v>
      </c>
      <c r="H27" s="20">
        <f>+G27*F27</f>
        <v>32500000</v>
      </c>
      <c r="I27" s="85" t="s">
        <v>35</v>
      </c>
      <c r="J27" s="85"/>
      <c r="K27" s="67">
        <v>1</v>
      </c>
      <c r="L27" s="67">
        <v>5</v>
      </c>
      <c r="M27" s="74">
        <v>8500000</v>
      </c>
      <c r="N27" s="25">
        <f>+M27*L27</f>
        <v>42500000</v>
      </c>
      <c r="O27" s="86" t="s">
        <v>35</v>
      </c>
      <c r="P27" s="86"/>
      <c r="Q27" s="69">
        <v>1</v>
      </c>
      <c r="R27" s="69">
        <v>5</v>
      </c>
      <c r="S27" s="75">
        <v>7000000</v>
      </c>
      <c r="T27" s="53">
        <f>+S27*R27</f>
        <v>35000000</v>
      </c>
    </row>
    <row r="28" spans="1:20" ht="25.5" x14ac:dyDescent="0.2">
      <c r="A28" s="63"/>
      <c r="B28" s="15" t="s">
        <v>36</v>
      </c>
      <c r="C28" s="84" t="s">
        <v>37</v>
      </c>
      <c r="D28" s="84"/>
      <c r="E28" s="65">
        <v>1</v>
      </c>
      <c r="F28" s="65">
        <v>1</v>
      </c>
      <c r="G28" s="73">
        <v>4800000</v>
      </c>
      <c r="H28" s="20">
        <f>+G28*F28</f>
        <v>4800000</v>
      </c>
      <c r="I28" s="85" t="s">
        <v>37</v>
      </c>
      <c r="J28" s="85"/>
      <c r="K28" s="67">
        <v>1</v>
      </c>
      <c r="L28" s="67">
        <v>1</v>
      </c>
      <c r="M28" s="74">
        <v>5000000</v>
      </c>
      <c r="N28" s="25">
        <f>+M28*L28</f>
        <v>5000000</v>
      </c>
      <c r="O28" s="86" t="s">
        <v>37</v>
      </c>
      <c r="P28" s="86"/>
      <c r="Q28" s="69">
        <v>1</v>
      </c>
      <c r="R28" s="69">
        <v>1</v>
      </c>
      <c r="S28" s="75">
        <v>5000000</v>
      </c>
      <c r="T28" s="53">
        <f>+S28*R28</f>
        <v>5000000</v>
      </c>
    </row>
    <row r="29" spans="1:20" ht="38.25" x14ac:dyDescent="0.2">
      <c r="A29" s="63"/>
      <c r="B29" s="15" t="s">
        <v>38</v>
      </c>
      <c r="C29" s="84" t="s">
        <v>35</v>
      </c>
      <c r="D29" s="84"/>
      <c r="E29" s="65">
        <v>1</v>
      </c>
      <c r="F29" s="65">
        <v>5</v>
      </c>
      <c r="G29" s="73">
        <v>4000000</v>
      </c>
      <c r="H29" s="20">
        <f>+G29*F29</f>
        <v>20000000</v>
      </c>
      <c r="I29" s="85" t="s">
        <v>35</v>
      </c>
      <c r="J29" s="85"/>
      <c r="K29" s="67">
        <v>1</v>
      </c>
      <c r="L29" s="67">
        <v>5</v>
      </c>
      <c r="M29" s="74">
        <v>4000000</v>
      </c>
      <c r="N29" s="25">
        <f>+M29*L29</f>
        <v>20000000</v>
      </c>
      <c r="O29" s="86" t="s">
        <v>35</v>
      </c>
      <c r="P29" s="86"/>
      <c r="Q29" s="69">
        <v>1</v>
      </c>
      <c r="R29" s="69">
        <v>5</v>
      </c>
      <c r="S29" s="75">
        <v>3500000</v>
      </c>
      <c r="T29" s="53">
        <f>+S29*R29</f>
        <v>17500000</v>
      </c>
    </row>
    <row r="30" spans="1:20" ht="51" x14ac:dyDescent="0.2">
      <c r="A30" s="63"/>
      <c r="B30" s="15" t="s">
        <v>39</v>
      </c>
      <c r="C30" s="84" t="s">
        <v>35</v>
      </c>
      <c r="D30" s="84"/>
      <c r="E30" s="65">
        <v>1</v>
      </c>
      <c r="F30" s="65">
        <v>5</v>
      </c>
      <c r="G30" s="87">
        <v>3000000</v>
      </c>
      <c r="H30" s="20">
        <f>+G30*F30</f>
        <v>15000000</v>
      </c>
      <c r="I30" s="85" t="s">
        <v>35</v>
      </c>
      <c r="J30" s="85"/>
      <c r="K30" s="67">
        <v>1</v>
      </c>
      <c r="L30" s="67">
        <v>5</v>
      </c>
      <c r="M30" s="88">
        <v>2500000</v>
      </c>
      <c r="N30" s="25">
        <f>+M30*L30</f>
        <v>12500000</v>
      </c>
      <c r="O30" s="86" t="s">
        <v>35</v>
      </c>
      <c r="P30" s="86"/>
      <c r="Q30" s="69">
        <v>1</v>
      </c>
      <c r="R30" s="69">
        <v>5</v>
      </c>
      <c r="S30" s="89">
        <v>2500000</v>
      </c>
      <c r="T30" s="53">
        <f>+S30*R30</f>
        <v>12500000</v>
      </c>
    </row>
    <row r="31" spans="1:20" ht="15" x14ac:dyDescent="0.25">
      <c r="A31" s="63"/>
      <c r="B31" s="46" t="s">
        <v>40</v>
      </c>
      <c r="C31" s="46"/>
      <c r="D31" s="46"/>
      <c r="E31" s="46"/>
      <c r="F31" s="46"/>
      <c r="G31" s="87"/>
      <c r="H31" s="20">
        <f>+SUM(H27:H30)</f>
        <v>72300000</v>
      </c>
      <c r="I31" s="90"/>
      <c r="J31" s="90"/>
      <c r="K31" s="90"/>
      <c r="L31" s="90"/>
      <c r="M31" s="90"/>
      <c r="N31" s="25">
        <f>+SUM(N27:N30)</f>
        <v>80000000</v>
      </c>
      <c r="O31" s="91"/>
      <c r="P31" s="91"/>
      <c r="Q31" s="91"/>
      <c r="R31" s="91"/>
      <c r="S31" s="91"/>
      <c r="T31" s="53">
        <f>+SUM(T27:T30)</f>
        <v>70000000</v>
      </c>
    </row>
    <row r="32" spans="1:20" ht="15" x14ac:dyDescent="0.25">
      <c r="A32" s="63"/>
      <c r="B32" s="46" t="s">
        <v>41</v>
      </c>
      <c r="C32" s="46"/>
      <c r="D32" s="46"/>
      <c r="E32" s="46"/>
      <c r="F32" s="46"/>
      <c r="G32" s="87"/>
      <c r="H32" s="20">
        <f>+SUM(H27:H30)</f>
        <v>72300000</v>
      </c>
      <c r="I32" s="90"/>
      <c r="J32" s="90"/>
      <c r="K32" s="90"/>
      <c r="L32" s="90"/>
      <c r="M32" s="90"/>
      <c r="N32" s="25">
        <f>+SUM(N27:N30)</f>
        <v>80000000</v>
      </c>
      <c r="O32" s="91"/>
      <c r="P32" s="91"/>
      <c r="Q32" s="91"/>
      <c r="R32" s="91"/>
      <c r="S32" s="91"/>
      <c r="T32" s="53">
        <f>+SUM(T27:T30)</f>
        <v>70000000</v>
      </c>
    </row>
    <row r="33" spans="1:20" ht="15" x14ac:dyDescent="0.25">
      <c r="A33" s="63"/>
      <c r="B33" s="46" t="s">
        <v>42</v>
      </c>
      <c r="C33" s="46"/>
      <c r="D33" s="46"/>
      <c r="E33" s="46"/>
      <c r="F33" s="46"/>
      <c r="G33" s="87"/>
      <c r="H33" s="20">
        <f>+H32+H22</f>
        <v>428825000</v>
      </c>
      <c r="I33" s="90"/>
      <c r="J33" s="90"/>
      <c r="K33" s="90"/>
      <c r="L33" s="90"/>
      <c r="M33" s="90"/>
      <c r="N33" s="25">
        <f>+N32+N22</f>
        <v>577305821.28999996</v>
      </c>
      <c r="O33" s="91"/>
      <c r="P33" s="91"/>
      <c r="Q33" s="91"/>
      <c r="R33" s="91"/>
      <c r="S33" s="91"/>
      <c r="T33" s="53">
        <f>+T32+T22</f>
        <v>458125000</v>
      </c>
    </row>
    <row r="34" spans="1:20" ht="15" x14ac:dyDescent="0.25">
      <c r="A34" s="63"/>
      <c r="B34" s="46" t="s">
        <v>41</v>
      </c>
      <c r="C34" s="46"/>
      <c r="D34" s="46"/>
      <c r="E34" s="46"/>
      <c r="F34" s="46"/>
      <c r="G34" s="87"/>
      <c r="H34" s="20">
        <f>+H33+H23</f>
        <v>428825000</v>
      </c>
      <c r="I34" s="90"/>
      <c r="J34" s="90"/>
      <c r="K34" s="90"/>
      <c r="L34" s="90"/>
      <c r="M34" s="90"/>
      <c r="N34" s="25">
        <f>+N33+N23</f>
        <v>577305821.28999996</v>
      </c>
      <c r="O34" s="91"/>
      <c r="P34" s="91"/>
      <c r="Q34" s="91"/>
      <c r="R34" s="91"/>
      <c r="S34" s="91"/>
      <c r="T34" s="53">
        <f>+T33+T23</f>
        <v>458125000</v>
      </c>
    </row>
    <row r="35" spans="1:20" ht="15" x14ac:dyDescent="0.25">
      <c r="A35" s="63"/>
      <c r="B35" s="46" t="s">
        <v>43</v>
      </c>
      <c r="C35" s="46"/>
      <c r="D35" s="46"/>
      <c r="E35" s="46"/>
      <c r="F35" s="46"/>
      <c r="G35" s="87"/>
      <c r="H35" s="20">
        <f>+H34*0.19</f>
        <v>81476750</v>
      </c>
      <c r="I35" s="90"/>
      <c r="J35" s="90"/>
      <c r="K35" s="90"/>
      <c r="L35" s="90"/>
      <c r="M35" s="90"/>
      <c r="N35" s="25">
        <f>+N34*0.19</f>
        <v>109688106.04509999</v>
      </c>
      <c r="O35" s="91"/>
      <c r="P35" s="91"/>
      <c r="Q35" s="91"/>
      <c r="R35" s="91"/>
      <c r="S35" s="91"/>
      <c r="T35" s="53">
        <f>+T34*0.19</f>
        <v>87043750</v>
      </c>
    </row>
    <row r="36" spans="1:20" ht="15" x14ac:dyDescent="0.25">
      <c r="A36" s="63"/>
      <c r="B36" s="46" t="s">
        <v>45</v>
      </c>
      <c r="C36" s="46"/>
      <c r="D36" s="46"/>
      <c r="E36" s="46"/>
      <c r="F36" s="46"/>
      <c r="G36" s="6"/>
      <c r="H36" s="6">
        <v>0</v>
      </c>
      <c r="I36" s="90"/>
      <c r="J36" s="90"/>
      <c r="K36" s="90"/>
      <c r="L36" s="90"/>
      <c r="M36" s="90"/>
      <c r="N36" s="4">
        <v>0</v>
      </c>
      <c r="O36" s="91"/>
      <c r="P36" s="91"/>
      <c r="Q36" s="91"/>
      <c r="R36" s="91"/>
      <c r="S36" s="91"/>
      <c r="T36" s="55">
        <v>0</v>
      </c>
    </row>
    <row r="37" spans="1:20" ht="15.75" thickBot="1" x14ac:dyDescent="0.3">
      <c r="A37" s="92"/>
      <c r="B37" s="56" t="s">
        <v>44</v>
      </c>
      <c r="C37" s="56"/>
      <c r="D37" s="56"/>
      <c r="E37" s="56"/>
      <c r="F37" s="56"/>
      <c r="G37" s="93"/>
      <c r="H37" s="57">
        <f>+H35+H34</f>
        <v>510301750</v>
      </c>
      <c r="I37" s="94"/>
      <c r="J37" s="94"/>
      <c r="K37" s="94"/>
      <c r="L37" s="94"/>
      <c r="M37" s="94"/>
      <c r="N37" s="58">
        <f>+N35+N34</f>
        <v>686993927.33509994</v>
      </c>
      <c r="O37" s="95"/>
      <c r="P37" s="95"/>
      <c r="Q37" s="95"/>
      <c r="R37" s="95"/>
      <c r="S37" s="95"/>
      <c r="T37" s="59">
        <f>+T35+T34</f>
        <v>545168750</v>
      </c>
    </row>
  </sheetData>
  <mergeCells count="32">
    <mergeCell ref="O30:P30"/>
    <mergeCell ref="A1:T2"/>
    <mergeCell ref="A3:T5"/>
    <mergeCell ref="O6:T6"/>
    <mergeCell ref="B8:T8"/>
    <mergeCell ref="B9:T9"/>
    <mergeCell ref="B35:F35"/>
    <mergeCell ref="B36:F36"/>
    <mergeCell ref="B37:F37"/>
    <mergeCell ref="I6:N6"/>
    <mergeCell ref="I27:J27"/>
    <mergeCell ref="I28:J28"/>
    <mergeCell ref="I29:J29"/>
    <mergeCell ref="I30:J30"/>
    <mergeCell ref="I26:J26"/>
    <mergeCell ref="B17:T17"/>
    <mergeCell ref="B24:T24"/>
    <mergeCell ref="C30:D30"/>
    <mergeCell ref="B31:F31"/>
    <mergeCell ref="B32:F32"/>
    <mergeCell ref="B33:F33"/>
    <mergeCell ref="B34:F34"/>
    <mergeCell ref="C6:H6"/>
    <mergeCell ref="C26:D26"/>
    <mergeCell ref="C27:D27"/>
    <mergeCell ref="C28:D28"/>
    <mergeCell ref="C29:D29"/>
    <mergeCell ref="B25:T25"/>
    <mergeCell ref="O26:P26"/>
    <mergeCell ref="O27:P27"/>
    <mergeCell ref="O28:P28"/>
    <mergeCell ref="O29:P29"/>
  </mergeCell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24256-9244-4F42-9A2B-499F60A8555A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Comparativo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SEBASTIAN SANCHEZ LANDINEZ</dc:creator>
  <cp:lastModifiedBy>JOSE SEBASTIAN SANCHEZ LANDINEZ</cp:lastModifiedBy>
  <dcterms:created xsi:type="dcterms:W3CDTF">2025-07-08T16:58:30Z</dcterms:created>
  <dcterms:modified xsi:type="dcterms:W3CDTF">2025-07-28T22:16:59Z</dcterms:modified>
</cp:coreProperties>
</file>